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hemistry\ResearchProjects\ASartbaeva\RE-CH1318\001 - Admin\papers\Calorimetry Paper\enzcheck\"/>
    </mc:Choice>
  </mc:AlternateContent>
  <xr:revisionPtr revIDLastSave="0" documentId="13_ncr:1_{C82F923F-775E-4DD1-8D32-A0836A2EA359}" xr6:coauthVersionLast="45" xr6:coauthVersionMax="45" xr10:uidLastSave="{00000000-0000-0000-0000-000000000000}"/>
  <bookViews>
    <workbookView xWindow="-135" yWindow="-135" windowWidth="29070" windowHeight="15870" xr2:uid="{67F15C14-0306-4E1E-8587-B44B5CDCE805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6" i="1" l="1"/>
  <c r="I67" i="1"/>
  <c r="J67" i="1" l="1"/>
  <c r="I68" i="1"/>
  <c r="J68" i="1" s="1"/>
  <c r="I69" i="1"/>
  <c r="J69" i="1" s="1"/>
  <c r="I70" i="1"/>
  <c r="J70" i="1" s="1"/>
  <c r="I71" i="1"/>
  <c r="J71" i="1" s="1"/>
  <c r="I72" i="1"/>
  <c r="J72" i="1" s="1"/>
  <c r="I73" i="1"/>
  <c r="J73" i="1" s="1"/>
  <c r="J66" i="1"/>
  <c r="F71" i="1"/>
  <c r="G71" i="1" s="1"/>
  <c r="F70" i="1"/>
  <c r="G70" i="1" s="1"/>
  <c r="H70" i="1" s="1"/>
  <c r="E67" i="1"/>
  <c r="F67" i="1" s="1"/>
  <c r="G67" i="1" s="1"/>
  <c r="E68" i="1"/>
  <c r="F68" i="1" s="1"/>
  <c r="G68" i="1" s="1"/>
  <c r="H68" i="1" s="1"/>
  <c r="E69" i="1"/>
  <c r="F69" i="1" s="1"/>
  <c r="G69" i="1" s="1"/>
  <c r="E70" i="1"/>
  <c r="E71" i="1"/>
  <c r="E72" i="1"/>
  <c r="F72" i="1" s="1"/>
  <c r="G72" i="1" s="1"/>
  <c r="H72" i="1" s="1"/>
  <c r="E73" i="1"/>
  <c r="F73" i="1" s="1"/>
  <c r="G73" i="1" s="1"/>
  <c r="E66" i="1"/>
  <c r="F66" i="1" s="1"/>
  <c r="G66" i="1" s="1"/>
  <c r="F55" i="1"/>
  <c r="F56" i="1" s="1"/>
  <c r="F57" i="1" s="1"/>
  <c r="F58" i="1" s="1"/>
  <c r="F59" i="1" s="1"/>
  <c r="F60" i="1" s="1"/>
  <c r="H66" i="1" l="1"/>
</calcChain>
</file>

<file path=xl/sharedStrings.xml><?xml version="1.0" encoding="utf-8"?>
<sst xmlns="http://schemas.openxmlformats.org/spreadsheetml/2006/main" count="54" uniqueCount="40">
  <si>
    <t>User: USER</t>
  </si>
  <si>
    <t>Path: C:\Program Files (x86)\BMG\PHERAstar\User\Data\</t>
  </si>
  <si>
    <t>Test ID: 94</t>
  </si>
  <si>
    <t>Test Name: ENZCHECK LYSOZYME</t>
  </si>
  <si>
    <t>Date: 14/01/2020</t>
  </si>
  <si>
    <t>Time: 16:30:45</t>
  </si>
  <si>
    <t>ID1: ENZ LSZ AD 14jan20</t>
  </si>
  <si>
    <t>Fluorescence (FI)</t>
  </si>
  <si>
    <t>1. Blank corrected based on Raw Data (485/520)</t>
  </si>
  <si>
    <t>A</t>
  </si>
  <si>
    <t>B</t>
  </si>
  <si>
    <t>C</t>
  </si>
  <si>
    <t>D</t>
  </si>
  <si>
    <t>E</t>
  </si>
  <si>
    <t>F</t>
  </si>
  <si>
    <t>G</t>
  </si>
  <si>
    <t>H</t>
  </si>
  <si>
    <t>Average of all blanks used</t>
  </si>
  <si>
    <t>2. Average over replicates based on Blank corrected (485/520)</t>
  </si>
  <si>
    <t>FI</t>
  </si>
  <si>
    <t>U/ml</t>
  </si>
  <si>
    <t>s1.2</t>
  </si>
  <si>
    <t>s1.1</t>
  </si>
  <si>
    <t>s2.1</t>
  </si>
  <si>
    <t>s2.2</t>
  </si>
  <si>
    <t>s3.1</t>
  </si>
  <si>
    <t>s3.2</t>
  </si>
  <si>
    <t>n1.2</t>
  </si>
  <si>
    <t>n.1.1</t>
  </si>
  <si>
    <t>dil</t>
  </si>
  <si>
    <t>stdev</t>
  </si>
  <si>
    <t>U/mg</t>
  </si>
  <si>
    <t xml:space="preserve"> 1 20</t>
  </si>
  <si>
    <t xml:space="preserve"> 1 50</t>
  </si>
  <si>
    <t xml:space="preserve"> 1 100</t>
  </si>
  <si>
    <t>native</t>
  </si>
  <si>
    <t>ratio</t>
  </si>
  <si>
    <t xml:space="preserve"> 1:20</t>
  </si>
  <si>
    <t xml:space="preserve"> 1:50</t>
  </si>
  <si>
    <t xml:space="preserve"> 1:100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</si>
</sst>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4" xfId="0" applyBorder="1"/>
    <xf numFmtId="0" fontId="1" fillId="0" borderId="10" xfId="0" applyFont="1" applyBorder="1"/>
    <xf numFmtId="0" fontId="0" fillId="0" borderId="11" xfId="0" applyBorder="1"/>
    <xf numFmtId="1" fontId="0" fillId="0" borderId="3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0" fontId="0" fillId="0" borderId="0" xfId="0" applyNumberFormat="1"/>
    <xf numFmtId="0" fontId="0" fillId="2" borderId="12" xfId="0" applyFill="1" applyBorder="1"/>
    <xf numFmtId="0" fontId="0" fillId="2" borderId="12" xfId="0" applyFill="1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12" xfId="0" applyNumberFormat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1" fillId="2" borderId="12" xfId="0" applyFont="1" applyFill="1" applyBorder="1"/>
    <xf numFmtId="0" fontId="1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EnzCheck LSZ standard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LSZ standard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0300524934383203E-2"/>
                  <c:y val="-4.1666666666666669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point'!$F$54:$F$60</c:f>
              <c:numCache>
                <c:formatCode>General</c:formatCode>
                <c:ptCount val="7"/>
                <c:pt idx="0">
                  <c:v>250</c:v>
                </c:pt>
                <c:pt idx="1">
                  <c:v>125</c:v>
                </c:pt>
                <c:pt idx="2">
                  <c:v>62.5</c:v>
                </c:pt>
                <c:pt idx="3">
                  <c:v>31.25</c:v>
                </c:pt>
                <c:pt idx="4">
                  <c:v>15.625</c:v>
                </c:pt>
                <c:pt idx="5">
                  <c:v>7.8125</c:v>
                </c:pt>
                <c:pt idx="6">
                  <c:v>3.90625</c:v>
                </c:pt>
              </c:numCache>
            </c:numRef>
          </c:xVal>
          <c:yVal>
            <c:numRef>
              <c:f>'End point'!$G$54:$G$60</c:f>
              <c:numCache>
                <c:formatCode>General</c:formatCode>
                <c:ptCount val="7"/>
                <c:pt idx="0">
                  <c:v>173693</c:v>
                </c:pt>
                <c:pt idx="1">
                  <c:v>101788</c:v>
                </c:pt>
                <c:pt idx="2">
                  <c:v>38126</c:v>
                </c:pt>
                <c:pt idx="3">
                  <c:v>11783</c:v>
                </c:pt>
                <c:pt idx="4">
                  <c:v>7875</c:v>
                </c:pt>
                <c:pt idx="5">
                  <c:v>3074</c:v>
                </c:pt>
                <c:pt idx="6">
                  <c:v>1547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5B-4CEA-97B4-37AB28A51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3847664"/>
        <c:axId val="948587136"/>
      </c:scatterChart>
      <c:valAx>
        <c:axId val="993847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U/ml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8587136"/>
        <c:crosses val="autoZero"/>
        <c:crossBetween val="midCat"/>
      </c:valAx>
      <c:valAx>
        <c:axId val="9485871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(FI) </a:t>
                </a:r>
                <a:r>
                  <a:rPr lang="en-GB" baseline="0"/>
                  <a:t>520 nm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3847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'End point'!$H$65</c:f>
              <c:strCache>
                <c:ptCount val="1"/>
                <c:pt idx="0">
                  <c:v>U/mg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'End point'!$C$66:$C$73</c:f>
              <c:strCache>
                <c:ptCount val="7"/>
                <c:pt idx="0">
                  <c:v> 1:20</c:v>
                </c:pt>
                <c:pt idx="2">
                  <c:v> 1:50</c:v>
                </c:pt>
                <c:pt idx="4">
                  <c:v> 1:100</c:v>
                </c:pt>
                <c:pt idx="6">
                  <c:v>native</c:v>
                </c:pt>
              </c:strCache>
            </c:strRef>
          </c:cat>
          <c:val>
            <c:numRef>
              <c:f>'End point'!$H$66:$H$73</c:f>
              <c:numCache>
                <c:formatCode>0</c:formatCode>
                <c:ptCount val="8"/>
                <c:pt idx="0">
                  <c:v>32848.326043122979</c:v>
                </c:pt>
                <c:pt idx="2">
                  <c:v>28478.923715192526</c:v>
                </c:pt>
                <c:pt idx="4">
                  <c:v>30644.45866034949</c:v>
                </c:pt>
                <c:pt idx="6">
                  <c:v>34020.106938174373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87-44F3-A209-3D4092601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2917880"/>
        <c:axId val="712919192"/>
      </c:barChart>
      <c:catAx>
        <c:axId val="712917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919192"/>
        <c:crosses val="autoZero"/>
        <c:auto val="1"/>
        <c:lblAlgn val="ctr"/>
        <c:lblOffset val="100"/>
        <c:noMultiLvlLbl val="0"/>
      </c:catAx>
      <c:valAx>
        <c:axId val="7129191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29178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185737</xdr:colOff>
      <xdr:row>49</xdr:row>
      <xdr:rowOff>1707</xdr:rowOff>
    </xdr:from>
    <xdr:to>
      <xdr:col>15</xdr:col>
      <xdr:colOff>199462</xdr:colOff>
      <xdr:row>63</xdr:row>
      <xdr:rowOff>87252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F40403-C5A4-416C-9452-DB4AB1D211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185737</xdr:colOff>
      <xdr:row>64</xdr:row>
      <xdr:rowOff>4762</xdr:rowOff>
    </xdr:from>
    <xdr:to>
      <xdr:col>15</xdr:col>
      <xdr:colOff>199462</xdr:colOff>
      <xdr:row>78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9ABFF6B-701A-4E73-B5B6-B6E796DB00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08BBE-373F-41E9-91A5-4453F9119DE6}">
  <sheetPr>
    <pageSetUpPr fitToPage="1"/>
  </sheetPr>
  <dimension ref="A3:Y73"/>
  <sheetViews>
    <sheetView tabSelected="1" topLeftCell="A52" workbookViewId="0">
      <selection activeCell="R74" sqref="R74"/>
    </sheetView>
  </sheetViews>
  <sheetFormatPr defaultRowHeight="15" x14ac:dyDescent="0.25"/>
  <cols>
    <col min="1" max="1" width="4.28515625" customWidth="1"/>
    <col min="5" max="5" width="9.42578125" bestFit="1" customWidth="1"/>
    <col min="6" max="8" width="10.5703125" bestFit="1" customWidth="1"/>
    <col min="9" max="9" width="9.42578125" bestFit="1" customWidth="1"/>
    <col min="10" max="10" width="9.5703125" bestFit="1" customWidth="1"/>
    <col min="15" max="15" width="30.7109375" customWidth="1"/>
  </cols>
  <sheetData>
    <row r="3" spans="1:15" x14ac:dyDescent="0.25">
      <c r="A3" s="1" t="s">
        <v>0</v>
      </c>
    </row>
    <row r="4" spans="1:15" x14ac:dyDescent="0.25">
      <c r="A4" s="1" t="s">
        <v>1</v>
      </c>
    </row>
    <row r="5" spans="1:15" x14ac:dyDescent="0.25">
      <c r="A5" s="1" t="s">
        <v>2</v>
      </c>
    </row>
    <row r="6" spans="1:15" x14ac:dyDescent="0.25">
      <c r="A6" s="1" t="s">
        <v>3</v>
      </c>
    </row>
    <row r="7" spans="1:15" x14ac:dyDescent="0.25">
      <c r="A7" s="1" t="s">
        <v>4</v>
      </c>
    </row>
    <row r="8" spans="1:15" x14ac:dyDescent="0.25">
      <c r="A8" s="1" t="s">
        <v>5</v>
      </c>
    </row>
    <row r="9" spans="1:15" x14ac:dyDescent="0.25">
      <c r="A9" s="1" t="s">
        <v>6</v>
      </c>
    </row>
    <row r="10" spans="1:15" x14ac:dyDescent="0.25">
      <c r="A10" s="1" t="s">
        <v>7</v>
      </c>
    </row>
    <row r="14" spans="1:15" x14ac:dyDescent="0.25">
      <c r="B14" t="s">
        <v>8</v>
      </c>
      <c r="O14" s="12"/>
    </row>
    <row r="15" spans="1:15" x14ac:dyDescent="0.25">
      <c r="B15" s="2">
        <v>1</v>
      </c>
      <c r="C15" s="2">
        <v>2</v>
      </c>
      <c r="D15" s="2">
        <v>3</v>
      </c>
      <c r="E15" s="2">
        <v>4</v>
      </c>
      <c r="F15" s="2">
        <v>5</v>
      </c>
      <c r="G15" s="2">
        <v>6</v>
      </c>
      <c r="H15" s="2">
        <v>7</v>
      </c>
      <c r="I15" s="2">
        <v>8</v>
      </c>
      <c r="J15" s="2">
        <v>9</v>
      </c>
      <c r="K15" s="2">
        <v>10</v>
      </c>
      <c r="L15" s="2">
        <v>11</v>
      </c>
      <c r="M15" s="2">
        <v>12</v>
      </c>
      <c r="O15" s="13" t="s">
        <v>17</v>
      </c>
    </row>
    <row r="16" spans="1:15" x14ac:dyDescent="0.25">
      <c r="A16" s="2" t="s">
        <v>9</v>
      </c>
      <c r="B16" s="3">
        <v>173693</v>
      </c>
      <c r="C16" s="4"/>
      <c r="D16" s="4"/>
      <c r="E16" s="4"/>
      <c r="F16" s="4">
        <v>154908</v>
      </c>
      <c r="G16" s="4">
        <v>153857</v>
      </c>
      <c r="H16" s="4">
        <v>150384</v>
      </c>
      <c r="I16" s="4"/>
      <c r="J16" s="4"/>
      <c r="K16" s="4"/>
      <c r="L16" s="4"/>
      <c r="M16" s="5"/>
      <c r="O16" s="14"/>
    </row>
    <row r="17" spans="1:13" x14ac:dyDescent="0.25">
      <c r="A17" s="2" t="s">
        <v>10</v>
      </c>
      <c r="B17" s="6">
        <v>101788</v>
      </c>
      <c r="C17" s="7"/>
      <c r="D17" s="7"/>
      <c r="E17" s="7"/>
      <c r="F17" s="7">
        <v>109901</v>
      </c>
      <c r="G17" s="7">
        <v>100918</v>
      </c>
      <c r="H17" s="7">
        <v>101698</v>
      </c>
      <c r="I17" s="7"/>
      <c r="J17" s="7"/>
      <c r="K17" s="7"/>
      <c r="L17" s="7"/>
      <c r="M17" s="8"/>
    </row>
    <row r="18" spans="1:13" x14ac:dyDescent="0.25">
      <c r="A18" s="2" t="s">
        <v>11</v>
      </c>
      <c r="B18" s="6">
        <v>38126</v>
      </c>
      <c r="C18" s="7"/>
      <c r="D18" s="7"/>
      <c r="E18" s="7"/>
      <c r="F18" s="7">
        <v>155554</v>
      </c>
      <c r="G18" s="7">
        <v>152718</v>
      </c>
      <c r="H18" s="7">
        <v>154094</v>
      </c>
      <c r="I18" s="7"/>
      <c r="J18" s="7"/>
      <c r="K18" s="7"/>
      <c r="L18" s="7"/>
      <c r="M18" s="8"/>
    </row>
    <row r="19" spans="1:13" x14ac:dyDescent="0.25">
      <c r="A19" s="2" t="s">
        <v>12</v>
      </c>
      <c r="B19" s="6">
        <v>11783</v>
      </c>
      <c r="C19" s="7"/>
      <c r="D19" s="7"/>
      <c r="E19" s="7"/>
      <c r="F19" s="7">
        <v>95880</v>
      </c>
      <c r="G19" s="7">
        <v>100497</v>
      </c>
      <c r="H19" s="7">
        <v>102665</v>
      </c>
      <c r="I19" s="7"/>
      <c r="J19" s="7"/>
      <c r="K19" s="7"/>
      <c r="L19" s="7"/>
      <c r="M19" s="8"/>
    </row>
    <row r="20" spans="1:13" x14ac:dyDescent="0.25">
      <c r="A20" s="2" t="s">
        <v>13</v>
      </c>
      <c r="B20" s="6">
        <v>7875</v>
      </c>
      <c r="C20" s="7"/>
      <c r="D20" s="7"/>
      <c r="E20" s="7"/>
      <c r="F20" s="7">
        <v>150465</v>
      </c>
      <c r="G20" s="7">
        <v>152206</v>
      </c>
      <c r="H20" s="7">
        <v>145160</v>
      </c>
      <c r="I20" s="7"/>
      <c r="J20" s="7"/>
      <c r="K20" s="7"/>
      <c r="L20" s="7"/>
      <c r="M20" s="8"/>
    </row>
    <row r="21" spans="1:13" x14ac:dyDescent="0.25">
      <c r="A21" s="2" t="s">
        <v>14</v>
      </c>
      <c r="B21" s="6">
        <v>3074</v>
      </c>
      <c r="C21" s="7"/>
      <c r="D21" s="7"/>
      <c r="E21" s="7"/>
      <c r="F21" s="7">
        <v>104329</v>
      </c>
      <c r="G21" s="7">
        <v>102994</v>
      </c>
      <c r="H21" s="7">
        <v>100932</v>
      </c>
      <c r="I21" s="7"/>
      <c r="J21" s="7"/>
      <c r="K21" s="7"/>
      <c r="L21" s="7"/>
      <c r="M21" s="8"/>
    </row>
    <row r="22" spans="1:13" x14ac:dyDescent="0.25">
      <c r="A22" s="2" t="s">
        <v>15</v>
      </c>
      <c r="B22" s="6">
        <v>1547</v>
      </c>
      <c r="C22" s="7"/>
      <c r="D22" s="7"/>
      <c r="E22" s="7"/>
      <c r="F22" s="7">
        <v>179727</v>
      </c>
      <c r="G22" s="7">
        <v>176370</v>
      </c>
      <c r="H22" s="7">
        <v>183156</v>
      </c>
      <c r="I22" s="7"/>
      <c r="J22" s="7"/>
      <c r="K22" s="7"/>
      <c r="L22" s="7"/>
      <c r="M22" s="8"/>
    </row>
    <row r="23" spans="1:13" x14ac:dyDescent="0.25">
      <c r="A23" s="2" t="s">
        <v>16</v>
      </c>
      <c r="B23" s="9"/>
      <c r="C23" s="10"/>
      <c r="D23" s="10"/>
      <c r="E23" s="10"/>
      <c r="F23" s="10">
        <v>153239</v>
      </c>
      <c r="G23" s="10">
        <v>150613</v>
      </c>
      <c r="H23" s="10">
        <v>155101</v>
      </c>
      <c r="I23" s="10"/>
      <c r="J23" s="10"/>
      <c r="K23" s="10"/>
      <c r="L23" s="10"/>
      <c r="M23" s="11"/>
    </row>
    <row r="25" spans="1:13" x14ac:dyDescent="0.25">
      <c r="B25" t="s">
        <v>18</v>
      </c>
    </row>
    <row r="26" spans="1:13" x14ac:dyDescent="0.25">
      <c r="B26" s="2">
        <v>1</v>
      </c>
      <c r="C26" s="2">
        <v>2</v>
      </c>
      <c r="D26" s="2">
        <v>3</v>
      </c>
      <c r="E26" s="2">
        <v>4</v>
      </c>
      <c r="F26" s="2">
        <v>5</v>
      </c>
      <c r="G26" s="2">
        <v>6</v>
      </c>
      <c r="H26" s="2">
        <v>7</v>
      </c>
      <c r="I26" s="2">
        <v>8</v>
      </c>
      <c r="J26" s="2">
        <v>9</v>
      </c>
      <c r="K26" s="2">
        <v>10</v>
      </c>
      <c r="L26" s="2">
        <v>11</v>
      </c>
      <c r="M26" s="2">
        <v>12</v>
      </c>
    </row>
    <row r="27" spans="1:13" x14ac:dyDescent="0.25">
      <c r="A27" s="2" t="s">
        <v>9</v>
      </c>
      <c r="B27" s="3">
        <v>164301</v>
      </c>
      <c r="C27" s="4"/>
      <c r="D27" s="4"/>
      <c r="E27" s="4"/>
      <c r="F27" s="4">
        <v>164301</v>
      </c>
      <c r="G27" s="4">
        <v>127823</v>
      </c>
      <c r="H27" s="4">
        <v>94255</v>
      </c>
      <c r="I27" s="4"/>
      <c r="J27" s="4"/>
      <c r="K27" s="4"/>
      <c r="L27" s="4"/>
      <c r="M27" s="5"/>
    </row>
    <row r="28" spans="1:13" x14ac:dyDescent="0.25">
      <c r="A28" s="2" t="s">
        <v>10</v>
      </c>
      <c r="B28" s="6">
        <v>127823</v>
      </c>
      <c r="C28" s="7"/>
      <c r="D28" s="7"/>
      <c r="E28" s="7"/>
      <c r="F28" s="7">
        <v>60842</v>
      </c>
      <c r="G28" s="7">
        <v>54397</v>
      </c>
      <c r="H28" s="7">
        <v>52386</v>
      </c>
      <c r="I28" s="7"/>
      <c r="J28" s="7"/>
      <c r="K28" s="7"/>
      <c r="L28" s="7"/>
      <c r="M28" s="8"/>
    </row>
    <row r="29" spans="1:13" x14ac:dyDescent="0.25">
      <c r="A29" s="2" t="s">
        <v>11</v>
      </c>
      <c r="B29" s="6">
        <v>94255</v>
      </c>
      <c r="C29" s="7"/>
      <c r="D29" s="7"/>
      <c r="E29" s="7"/>
      <c r="F29" s="7">
        <v>78551</v>
      </c>
      <c r="G29" s="7">
        <v>152718</v>
      </c>
      <c r="H29" s="7">
        <v>154094</v>
      </c>
      <c r="I29" s="7"/>
      <c r="J29" s="7"/>
      <c r="K29" s="7"/>
      <c r="L29" s="7"/>
      <c r="M29" s="8"/>
    </row>
    <row r="30" spans="1:13" x14ac:dyDescent="0.25">
      <c r="A30" s="2" t="s">
        <v>12</v>
      </c>
      <c r="B30" s="6">
        <v>60842</v>
      </c>
      <c r="C30" s="7"/>
      <c r="D30" s="7"/>
      <c r="E30" s="7"/>
      <c r="F30" s="7">
        <v>95880</v>
      </c>
      <c r="G30" s="7">
        <v>100497</v>
      </c>
      <c r="H30" s="7">
        <v>102665</v>
      </c>
      <c r="I30" s="7"/>
      <c r="J30" s="7"/>
      <c r="K30" s="7"/>
      <c r="L30" s="7"/>
      <c r="M30" s="8"/>
    </row>
    <row r="31" spans="1:13" x14ac:dyDescent="0.25">
      <c r="A31" s="2" t="s">
        <v>13</v>
      </c>
      <c r="B31" s="6">
        <v>54397</v>
      </c>
      <c r="C31" s="7"/>
      <c r="D31" s="7"/>
      <c r="E31" s="7"/>
      <c r="F31" s="7">
        <v>150465</v>
      </c>
      <c r="G31" s="7">
        <v>152206</v>
      </c>
      <c r="H31" s="7">
        <v>145160</v>
      </c>
      <c r="I31" s="7"/>
      <c r="J31" s="7"/>
      <c r="K31" s="7"/>
      <c r="L31" s="7"/>
      <c r="M31" s="8"/>
    </row>
    <row r="32" spans="1:13" x14ac:dyDescent="0.25">
      <c r="A32" s="2" t="s">
        <v>14</v>
      </c>
      <c r="B32" s="6">
        <v>52386</v>
      </c>
      <c r="C32" s="7"/>
      <c r="D32" s="7"/>
      <c r="E32" s="7"/>
      <c r="F32" s="7">
        <v>104329</v>
      </c>
      <c r="G32" s="7">
        <v>102994</v>
      </c>
      <c r="H32" s="7">
        <v>100932</v>
      </c>
      <c r="I32" s="7"/>
      <c r="J32" s="7"/>
      <c r="K32" s="7"/>
      <c r="L32" s="7"/>
      <c r="M32" s="8"/>
    </row>
    <row r="33" spans="1:13" x14ac:dyDescent="0.25">
      <c r="A33" s="2" t="s">
        <v>15</v>
      </c>
      <c r="B33" s="6">
        <v>78551</v>
      </c>
      <c r="C33" s="7"/>
      <c r="D33" s="7"/>
      <c r="E33" s="7"/>
      <c r="F33" s="7">
        <v>179727</v>
      </c>
      <c r="G33" s="7">
        <v>176370</v>
      </c>
      <c r="H33" s="7">
        <v>183156</v>
      </c>
      <c r="I33" s="7"/>
      <c r="J33" s="7"/>
      <c r="K33" s="7"/>
      <c r="L33" s="7"/>
      <c r="M33" s="8"/>
    </row>
    <row r="34" spans="1:13" x14ac:dyDescent="0.25">
      <c r="A34" s="2" t="s">
        <v>16</v>
      </c>
      <c r="B34" s="9"/>
      <c r="C34" s="10"/>
      <c r="D34" s="10"/>
      <c r="E34" s="10"/>
      <c r="F34" s="10">
        <v>153239</v>
      </c>
      <c r="G34" s="10">
        <v>150613</v>
      </c>
      <c r="H34" s="10">
        <v>155101</v>
      </c>
      <c r="I34" s="10"/>
      <c r="J34" s="10"/>
      <c r="K34" s="10"/>
      <c r="L34" s="10"/>
      <c r="M34" s="11"/>
    </row>
    <row r="39" spans="1:13" x14ac:dyDescent="0.25">
      <c r="B39" s="3">
        <v>173693</v>
      </c>
      <c r="C39" s="4"/>
      <c r="D39" s="4"/>
      <c r="E39" s="4"/>
      <c r="F39" s="4">
        <v>154908</v>
      </c>
      <c r="G39" s="4">
        <v>153857</v>
      </c>
      <c r="H39" s="4">
        <v>150384</v>
      </c>
    </row>
    <row r="40" spans="1:13" x14ac:dyDescent="0.25">
      <c r="B40" s="6">
        <v>101788</v>
      </c>
      <c r="C40" s="7"/>
      <c r="D40" s="7"/>
      <c r="E40" s="7"/>
      <c r="F40" s="7">
        <v>109901</v>
      </c>
      <c r="G40" s="7">
        <v>100918</v>
      </c>
      <c r="H40" s="7">
        <v>101698</v>
      </c>
    </row>
    <row r="41" spans="1:13" x14ac:dyDescent="0.25">
      <c r="B41" s="6">
        <v>38126</v>
      </c>
      <c r="C41" s="7"/>
      <c r="D41" s="7"/>
      <c r="E41" s="7"/>
      <c r="F41" s="7">
        <v>155554</v>
      </c>
      <c r="G41" s="7">
        <v>152718</v>
      </c>
      <c r="H41" s="7">
        <v>154094</v>
      </c>
    </row>
    <row r="42" spans="1:13" x14ac:dyDescent="0.25">
      <c r="B42" s="6">
        <v>11783</v>
      </c>
      <c r="C42" s="7"/>
      <c r="D42" s="7"/>
      <c r="E42" s="7"/>
      <c r="F42" s="7">
        <v>95880</v>
      </c>
      <c r="G42" s="7">
        <v>100497</v>
      </c>
      <c r="H42" s="7">
        <v>102665</v>
      </c>
    </row>
    <row r="43" spans="1:13" x14ac:dyDescent="0.25">
      <c r="B43" s="6">
        <v>7875</v>
      </c>
      <c r="C43" s="7"/>
      <c r="D43" s="7"/>
      <c r="E43" s="7"/>
      <c r="F43" s="7">
        <v>150465</v>
      </c>
      <c r="G43" s="7">
        <v>152206</v>
      </c>
      <c r="H43" s="7">
        <v>145160</v>
      </c>
    </row>
    <row r="44" spans="1:13" x14ac:dyDescent="0.25">
      <c r="B44" s="6">
        <v>3074</v>
      </c>
      <c r="C44" s="7"/>
      <c r="D44" s="7"/>
      <c r="E44" s="7"/>
      <c r="F44" s="7">
        <v>104329</v>
      </c>
      <c r="G44" s="7">
        <v>102994</v>
      </c>
      <c r="H44" s="7">
        <v>100932</v>
      </c>
    </row>
    <row r="45" spans="1:13" x14ac:dyDescent="0.25">
      <c r="B45" s="6">
        <v>1547</v>
      </c>
      <c r="C45" s="7"/>
      <c r="D45" s="7"/>
      <c r="E45" s="7"/>
      <c r="F45" s="7">
        <v>179727</v>
      </c>
      <c r="G45" s="7">
        <v>176370</v>
      </c>
      <c r="H45" s="7">
        <v>183156</v>
      </c>
    </row>
    <row r="46" spans="1:13" x14ac:dyDescent="0.25">
      <c r="B46" s="9"/>
      <c r="C46" s="10"/>
      <c r="D46" s="10"/>
      <c r="E46" s="10"/>
      <c r="F46" s="10">
        <v>153239</v>
      </c>
      <c r="G46" s="10">
        <v>150613</v>
      </c>
      <c r="H46" s="10">
        <v>155101</v>
      </c>
    </row>
    <row r="53" spans="6:7" x14ac:dyDescent="0.25">
      <c r="F53" s="19" t="s">
        <v>20</v>
      </c>
      <c r="G53" s="19" t="s">
        <v>19</v>
      </c>
    </row>
    <row r="54" spans="6:7" x14ac:dyDescent="0.25">
      <c r="F54" s="20">
        <v>250</v>
      </c>
      <c r="G54" s="20">
        <v>173693</v>
      </c>
    </row>
    <row r="55" spans="6:7" x14ac:dyDescent="0.25">
      <c r="F55" s="20">
        <f>F54/2</f>
        <v>125</v>
      </c>
      <c r="G55" s="20">
        <v>101788</v>
      </c>
    </row>
    <row r="56" spans="6:7" x14ac:dyDescent="0.25">
      <c r="F56" s="20">
        <f t="shared" ref="F56:F60" si="0">F55/2</f>
        <v>62.5</v>
      </c>
      <c r="G56" s="20">
        <v>38126</v>
      </c>
    </row>
    <row r="57" spans="6:7" x14ac:dyDescent="0.25">
      <c r="F57" s="20">
        <f t="shared" si="0"/>
        <v>31.25</v>
      </c>
      <c r="G57" s="20">
        <v>11783</v>
      </c>
    </row>
    <row r="58" spans="6:7" x14ac:dyDescent="0.25">
      <c r="F58" s="20">
        <f t="shared" si="0"/>
        <v>15.625</v>
      </c>
      <c r="G58" s="20">
        <v>7875</v>
      </c>
    </row>
    <row r="59" spans="6:7" x14ac:dyDescent="0.25">
      <c r="F59" s="20">
        <f t="shared" si="0"/>
        <v>7.8125</v>
      </c>
      <c r="G59" s="20">
        <v>3074</v>
      </c>
    </row>
    <row r="60" spans="6:7" x14ac:dyDescent="0.25">
      <c r="F60" s="20">
        <f t="shared" si="0"/>
        <v>3.90625</v>
      </c>
      <c r="G60" s="20">
        <v>1547</v>
      </c>
    </row>
    <row r="65" spans="3:25" x14ac:dyDescent="0.25">
      <c r="C65" s="18"/>
      <c r="D65" s="23"/>
      <c r="E65" s="22" t="s">
        <v>20</v>
      </c>
      <c r="F65" s="22" t="s">
        <v>29</v>
      </c>
      <c r="G65" s="22" t="s">
        <v>31</v>
      </c>
      <c r="H65" s="22" t="s">
        <v>31</v>
      </c>
      <c r="I65" s="22" t="s">
        <v>30</v>
      </c>
      <c r="J65" s="22" t="s">
        <v>29</v>
      </c>
    </row>
    <row r="66" spans="3:25" x14ac:dyDescent="0.25">
      <c r="C66" s="24" t="s">
        <v>37</v>
      </c>
      <c r="D66" s="23" t="s">
        <v>22</v>
      </c>
      <c r="E66" s="21">
        <f>(AVERAGE(F39:H39)+3379)/728.77</f>
        <v>214.64751110318298</v>
      </c>
      <c r="F66" s="21">
        <f>E66*100</f>
        <v>21464.751110318299</v>
      </c>
      <c r="G66" s="21">
        <f>F66/0.776</f>
        <v>27660.761740100901</v>
      </c>
      <c r="H66" s="21">
        <f>AVERAGE(G66:G67)</f>
        <v>32848.326043122979</v>
      </c>
      <c r="I66" s="21">
        <f>(_xlfn.STDEV.S(F39:H39)+3379)/728.77</f>
        <v>7.8853278902545076</v>
      </c>
      <c r="J66" s="21">
        <f>I66*100</f>
        <v>788.53278902545071</v>
      </c>
    </row>
    <row r="67" spans="3:25" x14ac:dyDescent="0.25">
      <c r="C67" s="24"/>
      <c r="D67" s="23" t="s">
        <v>21</v>
      </c>
      <c r="E67" s="21">
        <f t="shared" ref="E67:E73" si="1">(AVERAGE(F40:H40)+3379)/728.77</f>
        <v>147.57925454304285</v>
      </c>
      <c r="F67" s="21">
        <f>E67*200</f>
        <v>29515.850908608569</v>
      </c>
      <c r="G67" s="21">
        <f>F67/0.776</f>
        <v>38035.890346145061</v>
      </c>
      <c r="H67" s="21"/>
      <c r="I67" s="21">
        <f>(_xlfn.STDEV.S(F40:H40)+3379)/728.77</f>
        <v>11.465175977156647</v>
      </c>
      <c r="J67" s="21">
        <f>I67*200</f>
        <v>2293.0351954313296</v>
      </c>
      <c r="W67" t="s">
        <v>36</v>
      </c>
      <c r="X67" t="s">
        <v>31</v>
      </c>
      <c r="Y67" t="s">
        <v>30</v>
      </c>
    </row>
    <row r="68" spans="3:25" x14ac:dyDescent="0.25">
      <c r="C68" s="24" t="s">
        <v>38</v>
      </c>
      <c r="D68" s="23" t="s">
        <v>23</v>
      </c>
      <c r="E68" s="21">
        <f t="shared" si="1"/>
        <v>216.11894013200325</v>
      </c>
      <c r="F68" s="21">
        <f>E68*100</f>
        <v>21611.894013200326</v>
      </c>
      <c r="G68" s="21">
        <f>F68/0.876</f>
        <v>24671.111887214985</v>
      </c>
      <c r="H68" s="21">
        <f>AVERAGE(G68:G69)</f>
        <v>28478.923715192526</v>
      </c>
      <c r="I68" s="21">
        <f t="shared" ref="I67:I73" si="2">(_xlfn.STDEV.S(F41:H41)+3379)/728.77</f>
        <v>6.5826081193216623</v>
      </c>
      <c r="J68" s="21">
        <f>I68*100</f>
        <v>658.26081193216623</v>
      </c>
      <c r="W68" s="17" t="s">
        <v>32</v>
      </c>
      <c r="X68" s="15">
        <v>27660.761740100901</v>
      </c>
      <c r="Y68" s="16">
        <v>788.53278902545071</v>
      </c>
    </row>
    <row r="69" spans="3:25" x14ac:dyDescent="0.25">
      <c r="C69" s="24"/>
      <c r="D69" s="23" t="s">
        <v>24</v>
      </c>
      <c r="E69" s="21">
        <f t="shared" si="1"/>
        <v>141.41590167908487</v>
      </c>
      <c r="F69" s="21">
        <f>E69*200</f>
        <v>28283.180335816975</v>
      </c>
      <c r="G69" s="21">
        <f>F69/0.876</f>
        <v>32286.735543170063</v>
      </c>
      <c r="H69" s="21"/>
      <c r="I69" s="21">
        <f t="shared" si="2"/>
        <v>9.3916869258857147</v>
      </c>
      <c r="J69" s="21">
        <f>I69*200</f>
        <v>1878.337385177143</v>
      </c>
      <c r="W69" t="s">
        <v>33</v>
      </c>
      <c r="X69" s="15">
        <v>24671.111887214985</v>
      </c>
      <c r="Y69" s="16">
        <v>658.26081193216623</v>
      </c>
    </row>
    <row r="70" spans="3:25" x14ac:dyDescent="0.25">
      <c r="C70" s="24" t="s">
        <v>39</v>
      </c>
      <c r="D70" s="23" t="s">
        <v>25</v>
      </c>
      <c r="E70" s="21">
        <f t="shared" si="1"/>
        <v>209.47075208913648</v>
      </c>
      <c r="F70" s="21">
        <f>E70*100</f>
        <v>20947.075208913648</v>
      </c>
      <c r="G70" s="21">
        <f>F70/0.817</f>
        <v>25639.014943590759</v>
      </c>
      <c r="H70" s="21">
        <f>AVERAGE(G70:G71)</f>
        <v>30644.45866034949</v>
      </c>
      <c r="I70" s="21">
        <f t="shared" si="2"/>
        <v>9.6726743710130183</v>
      </c>
      <c r="J70" s="21">
        <f>I70*100</f>
        <v>967.26743710130188</v>
      </c>
      <c r="W70" t="s">
        <v>34</v>
      </c>
      <c r="X70" s="15">
        <v>25639.014943590759</v>
      </c>
      <c r="Y70" s="16">
        <v>967.26743710130188</v>
      </c>
    </row>
    <row r="71" spans="3:25" x14ac:dyDescent="0.25">
      <c r="C71" s="24"/>
      <c r="D71" s="23" t="s">
        <v>26</v>
      </c>
      <c r="E71" s="21">
        <f t="shared" si="1"/>
        <v>145.62985121048709</v>
      </c>
      <c r="F71" s="21">
        <f>E71*200</f>
        <v>29125.970242097417</v>
      </c>
      <c r="G71" s="21">
        <f>F71/0.817</f>
        <v>35649.902377108221</v>
      </c>
      <c r="H71" s="21"/>
      <c r="I71" s="21">
        <f t="shared" si="2"/>
        <v>6.9849423959100712</v>
      </c>
      <c r="J71" s="21">
        <f>I71*200</f>
        <v>1396.9884791820143</v>
      </c>
      <c r="W71" t="s">
        <v>35</v>
      </c>
      <c r="X71" s="15">
        <v>25128.641409498196</v>
      </c>
      <c r="Y71" s="16">
        <v>929.24566871307218</v>
      </c>
    </row>
    <row r="72" spans="3:25" x14ac:dyDescent="0.25">
      <c r="C72" s="24" t="s">
        <v>35</v>
      </c>
      <c r="D72" s="23" t="s">
        <v>28</v>
      </c>
      <c r="E72" s="21">
        <f t="shared" si="1"/>
        <v>251.28641409498195</v>
      </c>
      <c r="F72" s="21">
        <f>E72*100</f>
        <v>25128.641409498196</v>
      </c>
      <c r="G72" s="21">
        <f>F72/1</f>
        <v>25128.641409498196</v>
      </c>
      <c r="H72" s="21">
        <f>AVERAGE(G72:G73)</f>
        <v>34020.106938174373</v>
      </c>
      <c r="I72" s="21">
        <f t="shared" si="2"/>
        <v>9.2924566871307217</v>
      </c>
      <c r="J72" s="21">
        <f>I72*100</f>
        <v>929.24566871307218</v>
      </c>
    </row>
    <row r="73" spans="3:25" x14ac:dyDescent="0.25">
      <c r="C73" s="24"/>
      <c r="D73" s="23" t="s">
        <v>27</v>
      </c>
      <c r="E73" s="21">
        <f t="shared" si="1"/>
        <v>214.55786233425272</v>
      </c>
      <c r="F73" s="21">
        <f>E73*200</f>
        <v>42911.572466850543</v>
      </c>
      <c r="G73" s="21">
        <f>F73/1</f>
        <v>42911.572466850543</v>
      </c>
      <c r="H73" s="21"/>
      <c r="I73" s="21">
        <f t="shared" si="2"/>
        <v>7.7305762304551147</v>
      </c>
      <c r="J73" s="21">
        <f>I73*200</f>
        <v>1546.115246091023</v>
      </c>
    </row>
  </sheetData>
  <pageMargins left="0.25" right="0.25" top="0.75" bottom="0.75" header="0.3" footer="0.3"/>
  <pageSetup paperSize="9" scale="3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Aswin Doekhie</dc:creator>
  <cp:lastModifiedBy>Aswin</cp:lastModifiedBy>
  <cp:lastPrinted>2020-02-11T12:09:01Z</cp:lastPrinted>
  <dcterms:created xsi:type="dcterms:W3CDTF">2020-01-14T16:31:43Z</dcterms:created>
  <dcterms:modified xsi:type="dcterms:W3CDTF">2020-02-11T14:11:30Z</dcterms:modified>
</cp:coreProperties>
</file>